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0296" windowHeight="7968" tabRatio="703" activeTab="0"/>
  </bookViews>
  <sheets>
    <sheet name="Сведения" sheetId="1" r:id="rId1"/>
  </sheets>
  <definedNames>
    <definedName name="_xlnm.Print_Area" localSheetId="0">'Сведения'!$A$1:$H$48</definedName>
  </definedNames>
  <calcPr fullCalcOnLoad="1"/>
</workbook>
</file>

<file path=xl/sharedStrings.xml><?xml version="1.0" encoding="utf-8"?>
<sst xmlns="http://schemas.openxmlformats.org/spreadsheetml/2006/main" count="83" uniqueCount="63">
  <si>
    <t>Объемы оказания муниципальной услуги</t>
  </si>
  <si>
    <t>единица измерения</t>
  </si>
  <si>
    <t>человек</t>
  </si>
  <si>
    <t>ИТОГО</t>
  </si>
  <si>
    <t>га</t>
  </si>
  <si>
    <t>кол-во мероприятий</t>
  </si>
  <si>
    <t>шт.</t>
  </si>
  <si>
    <t>Наименование муниципальной услуги (работы)</t>
  </si>
  <si>
    <t xml:space="preserve">Плановое значение показателя объема муниципальной услуги (работы)  </t>
  </si>
  <si>
    <t>Объем финансирования по годам, тыс. руб.</t>
  </si>
  <si>
    <t>Х</t>
  </si>
  <si>
    <t>Реализация дополнительных предпрофессиональных программ в области искусств</t>
  </si>
  <si>
    <t>Предупреждение возникновения и распространения лесных пожаров, включая территорию ООПТ</t>
  </si>
  <si>
    <t>км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</si>
  <si>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находящихся в социально-опасном положении</t>
  </si>
  <si>
    <t>Организация и проведение спортивных мероприятий в рамках Всероссийского физкультурно-спортивного комплекса "Готов к труду и обороне" (ГТО) и тестирование выполнения нормативов испытаний (тестов) комплекса ГТО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</si>
  <si>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</si>
  <si>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Организация деятельности клубных формирований и формирований самодеятельного народного творчества</t>
  </si>
  <si>
    <t>Осуществление стабилизации, реставрации и консервации библиотечного фонда, включая книжные памятники</t>
  </si>
  <si>
    <t>Формирование, учет, изучение, обеспечение физического сохранения и безопасности музейных предметов, музейных коллекций</t>
  </si>
  <si>
    <t>кол-во посещений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</si>
  <si>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</si>
  <si>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</si>
  <si>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Проведение мероприятий при осуществлении деятельности по обращению с животными без владельцев</t>
  </si>
  <si>
    <t>Организация благоустройства и озеленения в отношении объектов муниципальной собственности, мест общего пользования</t>
  </si>
  <si>
    <t>Тушение лесных пожаров</t>
  </si>
  <si>
    <t>Осуществление мероприятий по сохранению лесов</t>
  </si>
  <si>
    <t>Организация и проведение культурно-массовых мероприятий</t>
  </si>
  <si>
    <t>Количество проведенных мероприятий, единиц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</si>
  <si>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</si>
  <si>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</si>
  <si>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Публичный показ музейных предметов, музейных коллекций (удаленно через сеть Интернет)</t>
  </si>
  <si>
    <t>Создание экспозиций (выставок) музеев, организация выездных выставок (в стационарных условиях)</t>
  </si>
  <si>
    <t>Создание экспозиций (выставок) музеев, организация выездных выставок (вне стационара)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</si>
  <si>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</si>
  <si>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 общего образования</t>
  </si>
  <si>
    <t>Реализация основных общеобразовательных программ основного общего образования</t>
  </si>
  <si>
    <t xml:space="preserve">Реализация основных общеобразовательных программ дошкольного образования </t>
  </si>
  <si>
    <t>Количество, человек</t>
  </si>
  <si>
    <t>Число человеко-дней</t>
  </si>
  <si>
    <t xml:space="preserve">Присмотр и уход </t>
  </si>
  <si>
    <t>Реализация дополнительных общеобразовательных программ</t>
  </si>
  <si>
    <t>человеко-часов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</si>
  <si>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</si>
  <si>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мероприятий, единиц</t>
  </si>
  <si>
    <t>Количество участников мероприятий, человек</t>
  </si>
  <si>
    <t>кол-во коллективов, ед.</t>
  </si>
  <si>
    <t>кол-во отловленных животных, ед.</t>
  </si>
  <si>
    <t>Локализация и ликвидация очагов вредных организмов</t>
  </si>
  <si>
    <t>Библиотечное, библиографическое и информационное обслуживание пользователей библиотеки</t>
  </si>
  <si>
    <t>Количество документов, единица</t>
  </si>
  <si>
    <t xml:space="preserve">Библиографическая обработка документов и создание каталогов </t>
  </si>
  <si>
    <t>Число посетителей, чел.</t>
  </si>
  <si>
    <t>Количество выставок,ед.</t>
  </si>
  <si>
    <t>Количество экспозиций,ед.</t>
  </si>
  <si>
    <t>Количество предметов, ед.</t>
  </si>
  <si>
    <t>Человеко-часы</t>
  </si>
  <si>
    <t xml:space="preserve">Сведения о планируемых на 2024 год и плановый период 2025-2026 годов объемах оказания муниципальных услуг (работ) муниципальными учреждениями городского округа город Октябрьский Республики Башкортостан, а также о планируемых объемах субсидий муниципальным бюджетным и автономным учреждениям на финансовое обеспечение муниципальных заданий на оказание муниципальных услуг (выполнение работ)
</t>
  </si>
  <si>
    <t>Количество предметов, единица</t>
  </si>
  <si>
    <t>Реализация дополнительных общеразвивающих программ</t>
  </si>
  <si>
    <t>м2</t>
  </si>
  <si>
    <t>Реализация основных дополнительных образовательных программ спортивной подготовки по олимпийским видам спорта</t>
  </si>
  <si>
    <t>Реализация основных дополнительных образовательных программ спортивной подготовки по не олимпийским видам спорта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</si>
</sst>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0&quot;р.&quot;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#,##0.0"/>
    <numFmt numFmtId="182" formatCode="#,##0.0&quot;р.&quot;"/>
    <numFmt numFmtId="183" formatCode="#,##0.000"/>
    <numFmt numFmtId="184" formatCode="0.0000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_ ;\-#,##0\ "/>
    <numFmt numFmtId="192" formatCode="0000\.000"/>
    <numFmt numFmtId="193" formatCode="#,##0.0000"/>
    <numFmt numFmtId="194" formatCode="0_ ;\-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6" fillId="33" borderId="0" xfId="0" applyNumberFormat="1" applyFont="1" applyFill="1" applyAlignment="1">
      <alignment vertical="top" wrapText="1"/>
    </xf>
    <xf numFmtId="2" fontId="6" fillId="33" borderId="0" xfId="0" applyNumberFormat="1" applyFont="1" applyFill="1" applyAlignment="1">
      <alignment horizontal="center" vertical="top" wrapText="1"/>
    </xf>
    <xf numFmtId="179" fontId="6" fillId="33" borderId="0" xfId="62" applyNumberFormat="1" applyFont="1" applyFill="1" applyAlignment="1">
      <alignment horizontal="center" vertical="top" wrapText="1"/>
    </xf>
    <xf numFmtId="173" fontId="6" fillId="33" borderId="0" xfId="62" applyFont="1" applyFill="1" applyAlignment="1">
      <alignment horizontal="center" vertical="top" wrapText="1"/>
    </xf>
    <xf numFmtId="2" fontId="9" fillId="33" borderId="0" xfId="0" applyNumberFormat="1" applyFont="1" applyFill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8" fillId="33" borderId="10" xfId="62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vertical="center" wrapText="1"/>
    </xf>
    <xf numFmtId="2" fontId="8" fillId="33" borderId="0" xfId="0" applyNumberFormat="1" applyFont="1" applyFill="1" applyAlignment="1">
      <alignment vertical="top" wrapText="1"/>
    </xf>
    <xf numFmtId="181" fontId="7" fillId="33" borderId="10" xfId="62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vertical="center" wrapText="1"/>
    </xf>
    <xf numFmtId="181" fontId="8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7" fillId="33" borderId="10" xfId="62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194" fontId="7" fillId="33" borderId="10" xfId="62" applyNumberFormat="1" applyFont="1" applyFill="1" applyBorder="1" applyAlignment="1">
      <alignment horizontal="center" vertical="top" wrapText="1"/>
    </xf>
    <xf numFmtId="3" fontId="8" fillId="33" borderId="10" xfId="64" applyNumberFormat="1" applyFont="1" applyFill="1" applyBorder="1" applyAlignment="1">
      <alignment horizontal="center" vertical="center" wrapText="1"/>
    </xf>
    <xf numFmtId="3" fontId="8" fillId="33" borderId="10" xfId="64" applyNumberFormat="1" applyFont="1" applyFill="1" applyBorder="1" applyAlignment="1">
      <alignment horizontal="center" vertical="center"/>
    </xf>
    <xf numFmtId="181" fontId="8" fillId="33" borderId="10" xfId="64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181" fontId="8" fillId="33" borderId="11" xfId="64" applyNumberFormat="1" applyFont="1" applyFill="1" applyBorder="1" applyAlignment="1">
      <alignment horizontal="center" vertical="center" wrapText="1"/>
    </xf>
    <xf numFmtId="181" fontId="8" fillId="33" borderId="12" xfId="64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left" vertical="top" wrapText="1"/>
    </xf>
    <xf numFmtId="4" fontId="6" fillId="33" borderId="12" xfId="0" applyNumberFormat="1" applyFont="1" applyFill="1" applyBorder="1" applyAlignment="1">
      <alignment horizontal="left" vertical="top" wrapText="1"/>
    </xf>
    <xf numFmtId="2" fontId="5" fillId="33" borderId="0" xfId="0" applyNumberFormat="1" applyFont="1" applyFill="1" applyAlignment="1">
      <alignment horizontal="center" vertical="top" wrapText="1"/>
    </xf>
    <xf numFmtId="179" fontId="7" fillId="33" borderId="10" xfId="62" applyNumberFormat="1" applyFont="1" applyFill="1" applyBorder="1" applyAlignment="1">
      <alignment horizontal="center" vertical="top" wrapText="1"/>
    </xf>
    <xf numFmtId="173" fontId="7" fillId="33" borderId="13" xfId="62" applyFont="1" applyFill="1" applyBorder="1" applyAlignment="1">
      <alignment horizontal="center" vertical="top" wrapText="1"/>
    </xf>
    <xf numFmtId="173" fontId="7" fillId="33" borderId="14" xfId="62" applyFont="1" applyFill="1" applyBorder="1" applyAlignment="1">
      <alignment horizontal="center" vertical="top" wrapText="1"/>
    </xf>
    <xf numFmtId="173" fontId="7" fillId="33" borderId="15" xfId="62" applyFont="1" applyFill="1" applyBorder="1" applyAlignment="1">
      <alignment horizontal="center" vertical="top" wrapText="1"/>
    </xf>
    <xf numFmtId="2" fontId="9" fillId="33" borderId="16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left" vertical="center" wrapText="1"/>
    </xf>
    <xf numFmtId="2" fontId="44" fillId="33" borderId="0" xfId="0" applyNumberFormat="1" applyFont="1" applyFill="1" applyAlignment="1">
      <alignment horizontal="left" vertical="top" wrapText="1"/>
    </xf>
    <xf numFmtId="181" fontId="8" fillId="33" borderId="11" xfId="0" applyNumberFormat="1" applyFont="1" applyFill="1" applyBorder="1" applyAlignment="1">
      <alignment horizontal="center" vertical="center"/>
    </xf>
    <xf numFmtId="181" fontId="8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left" vertical="center" wrapText="1"/>
    </xf>
    <xf numFmtId="191" fontId="8" fillId="33" borderId="10" xfId="64" applyNumberFormat="1" applyFont="1" applyFill="1" applyBorder="1" applyAlignment="1">
      <alignment horizontal="center" vertical="center" wrapText="1"/>
    </xf>
    <xf numFmtId="3" fontId="8" fillId="33" borderId="10" xfId="33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tabSelected="1" view="pageBreakPreview" zoomScale="80" zoomScaleNormal="80" zoomScaleSheetLayoutView="80" workbookViewId="0" topLeftCell="A4">
      <selection activeCell="A2" sqref="A2:H2"/>
    </sheetView>
  </sheetViews>
  <sheetFormatPr defaultColWidth="9.125" defaultRowHeight="12.75"/>
  <cols>
    <col min="1" max="1" width="82.125" style="1" customWidth="1"/>
    <col min="2" max="2" width="29.375" style="2" customWidth="1"/>
    <col min="3" max="4" width="14.50390625" style="3" customWidth="1"/>
    <col min="5" max="5" width="16.00390625" style="3" customWidth="1"/>
    <col min="6" max="6" width="17.875" style="4" customWidth="1"/>
    <col min="7" max="7" width="19.375" style="4" customWidth="1"/>
    <col min="8" max="8" width="18.50390625" style="4" customWidth="1"/>
    <col min="9" max="11" width="9.125" style="1" customWidth="1"/>
    <col min="12" max="13" width="9.375" style="1" bestFit="1" customWidth="1"/>
    <col min="14" max="16384" width="9.125" style="1" customWidth="1"/>
  </cols>
  <sheetData>
    <row r="2" spans="1:8" ht="79.5" customHeight="1">
      <c r="A2" s="33" t="s">
        <v>57</v>
      </c>
      <c r="B2" s="33"/>
      <c r="C2" s="33"/>
      <c r="D2" s="33"/>
      <c r="E2" s="33"/>
      <c r="F2" s="33"/>
      <c r="G2" s="33"/>
      <c r="H2" s="33"/>
    </row>
    <row r="3" spans="1:8" ht="17.25">
      <c r="A3" s="27" t="s">
        <v>7</v>
      </c>
      <c r="B3" s="39" t="s">
        <v>0</v>
      </c>
      <c r="C3" s="39"/>
      <c r="D3" s="39"/>
      <c r="E3" s="39"/>
      <c r="F3" s="39"/>
      <c r="G3" s="39"/>
      <c r="H3" s="39"/>
    </row>
    <row r="4" spans="1:8" ht="37.5" customHeight="1">
      <c r="A4" s="38"/>
      <c r="B4" s="27" t="s">
        <v>1</v>
      </c>
      <c r="C4" s="34" t="s">
        <v>8</v>
      </c>
      <c r="D4" s="34"/>
      <c r="E4" s="34"/>
      <c r="F4" s="35" t="s">
        <v>9</v>
      </c>
      <c r="G4" s="36"/>
      <c r="H4" s="37"/>
    </row>
    <row r="5" spans="1:8" ht="17.25">
      <c r="A5" s="28"/>
      <c r="B5" s="28"/>
      <c r="C5" s="20">
        <v>2024</v>
      </c>
      <c r="D5" s="20">
        <v>2025</v>
      </c>
      <c r="E5" s="20">
        <v>2026</v>
      </c>
      <c r="F5" s="20">
        <v>2024</v>
      </c>
      <c r="G5" s="20">
        <v>2025</v>
      </c>
      <c r="H5" s="20">
        <v>2026</v>
      </c>
    </row>
    <row r="6" spans="1:8" ht="17.25" customHeight="1">
      <c r="A6" s="40" t="s">
        <v>24</v>
      </c>
      <c r="B6" s="8" t="s">
        <v>60</v>
      </c>
      <c r="C6" s="9">
        <v>900263</v>
      </c>
      <c r="D6" s="9">
        <v>900263</v>
      </c>
      <c r="E6" s="9">
        <v>900263</v>
      </c>
      <c r="F6" s="43">
        <f>95538176/1000-F8-F9-F10-F11-F12</f>
        <v>87021.957</v>
      </c>
      <c r="G6" s="43">
        <f>96405857/1000-G8-G9-G10-G11-G12</f>
        <v>87874.021</v>
      </c>
      <c r="H6" s="43">
        <f>97229826/1000-H8-H9-H10-H11-H12</f>
        <v>88683.196</v>
      </c>
    </row>
    <row r="7" spans="1:8" ht="17.25" customHeight="1">
      <c r="A7" s="41"/>
      <c r="B7" s="8" t="s">
        <v>13</v>
      </c>
      <c r="C7" s="9">
        <v>275</v>
      </c>
      <c r="D7" s="9">
        <v>275</v>
      </c>
      <c r="E7" s="9">
        <v>275</v>
      </c>
      <c r="F7" s="44"/>
      <c r="G7" s="44"/>
      <c r="H7" s="44"/>
    </row>
    <row r="8" spans="1:8" ht="18">
      <c r="A8" s="13" t="s">
        <v>48</v>
      </c>
      <c r="B8" s="8" t="s">
        <v>4</v>
      </c>
      <c r="C8" s="9">
        <v>2</v>
      </c>
      <c r="D8" s="9">
        <v>2</v>
      </c>
      <c r="E8" s="9">
        <v>2</v>
      </c>
      <c r="F8" s="14">
        <v>327.5</v>
      </c>
      <c r="G8" s="14">
        <v>327.5</v>
      </c>
      <c r="H8" s="14">
        <v>327.5</v>
      </c>
    </row>
    <row r="9" spans="1:8" ht="18">
      <c r="A9" s="13" t="s">
        <v>25</v>
      </c>
      <c r="B9" s="8" t="s">
        <v>4</v>
      </c>
      <c r="C9" s="9">
        <v>1</v>
      </c>
      <c r="D9" s="9">
        <v>1</v>
      </c>
      <c r="E9" s="9">
        <v>1</v>
      </c>
      <c r="F9" s="14">
        <v>96.6</v>
      </c>
      <c r="G9" s="14">
        <v>96.6</v>
      </c>
      <c r="H9" s="14">
        <v>96.6</v>
      </c>
    </row>
    <row r="10" spans="1:8" ht="30.75">
      <c r="A10" s="13" t="s">
        <v>12</v>
      </c>
      <c r="B10" s="8" t="s">
        <v>13</v>
      </c>
      <c r="C10" s="9">
        <v>148</v>
      </c>
      <c r="D10" s="9">
        <v>148</v>
      </c>
      <c r="E10" s="9">
        <v>148</v>
      </c>
      <c r="F10" s="14">
        <v>284.5</v>
      </c>
      <c r="G10" s="14">
        <v>284.5</v>
      </c>
      <c r="H10" s="14">
        <v>284.5</v>
      </c>
    </row>
    <row r="11" spans="1:8" ht="18">
      <c r="A11" s="13" t="s">
        <v>26</v>
      </c>
      <c r="B11" s="8" t="s">
        <v>6</v>
      </c>
      <c r="C11" s="9">
        <v>4000</v>
      </c>
      <c r="D11" s="9">
        <v>4000</v>
      </c>
      <c r="E11" s="9">
        <v>4000</v>
      </c>
      <c r="F11" s="14">
        <v>627.6</v>
      </c>
      <c r="G11" s="14">
        <v>627.6</v>
      </c>
      <c r="H11" s="14">
        <v>627.6</v>
      </c>
    </row>
    <row r="12" spans="1:8" s="10" customFormat="1" ht="31.5" customHeight="1">
      <c r="A12" s="15" t="s">
        <v>23</v>
      </c>
      <c r="B12" s="8" t="s">
        <v>47</v>
      </c>
      <c r="C12" s="9">
        <v>617</v>
      </c>
      <c r="D12" s="9">
        <v>617</v>
      </c>
      <c r="E12" s="9">
        <v>617</v>
      </c>
      <c r="F12" s="14">
        <f>7180019/1000</f>
        <v>7180.019</v>
      </c>
      <c r="G12" s="14">
        <f>7195636/1000</f>
        <v>7195.636</v>
      </c>
      <c r="H12" s="14">
        <f>7210430/1000</f>
        <v>7210.43</v>
      </c>
    </row>
    <row r="13" spans="1:8" ht="46.5">
      <c r="A13" s="16" t="s">
        <v>14</v>
      </c>
      <c r="B13" s="8" t="s">
        <v>5</v>
      </c>
      <c r="C13" s="21">
        <v>33</v>
      </c>
      <c r="D13" s="21">
        <v>33</v>
      </c>
      <c r="E13" s="21">
        <v>33</v>
      </c>
      <c r="F13" s="14">
        <v>4902</v>
      </c>
      <c r="G13" s="14">
        <v>4910</v>
      </c>
      <c r="H13" s="14">
        <v>4918</v>
      </c>
    </row>
    <row r="14" spans="1:8" ht="62.25">
      <c r="A14" s="16" t="s">
        <v>21</v>
      </c>
      <c r="B14" s="8" t="s">
        <v>5</v>
      </c>
      <c r="C14" s="21">
        <v>44</v>
      </c>
      <c r="D14" s="21">
        <v>44</v>
      </c>
      <c r="E14" s="21">
        <v>44</v>
      </c>
      <c r="F14" s="14">
        <v>6543</v>
      </c>
      <c r="G14" s="14">
        <v>6553</v>
      </c>
      <c r="H14" s="14">
        <v>6563</v>
      </c>
    </row>
    <row r="15" spans="1:8" ht="80.25" customHeight="1">
      <c r="A15" s="16" t="s">
        <v>22</v>
      </c>
      <c r="B15" s="8" t="s">
        <v>5</v>
      </c>
      <c r="C15" s="21">
        <v>31</v>
      </c>
      <c r="D15" s="21">
        <v>31</v>
      </c>
      <c r="E15" s="21">
        <v>31</v>
      </c>
      <c r="F15" s="14">
        <v>4630</v>
      </c>
      <c r="G15" s="14">
        <v>4638</v>
      </c>
      <c r="H15" s="14">
        <v>4645</v>
      </c>
    </row>
    <row r="16" spans="1:8" ht="48" customHeight="1">
      <c r="A16" s="45" t="s">
        <v>61</v>
      </c>
      <c r="B16" s="8" t="s">
        <v>2</v>
      </c>
      <c r="C16" s="22">
        <v>1783</v>
      </c>
      <c r="D16" s="22">
        <v>1783</v>
      </c>
      <c r="E16" s="22">
        <v>1783</v>
      </c>
      <c r="F16" s="23">
        <v>54774.3</v>
      </c>
      <c r="G16" s="23">
        <v>54955.4</v>
      </c>
      <c r="H16" s="23">
        <v>55004.6</v>
      </c>
    </row>
    <row r="17" spans="1:8" ht="30.75">
      <c r="A17" s="45" t="s">
        <v>62</v>
      </c>
      <c r="B17" s="8" t="s">
        <v>2</v>
      </c>
      <c r="C17" s="22">
        <v>1752</v>
      </c>
      <c r="D17" s="22">
        <v>1752</v>
      </c>
      <c r="E17" s="22">
        <v>1752</v>
      </c>
      <c r="F17" s="23">
        <v>64349.1</v>
      </c>
      <c r="G17" s="23">
        <v>64514.6</v>
      </c>
      <c r="H17" s="23">
        <v>64565.9</v>
      </c>
    </row>
    <row r="18" spans="1:8" ht="18.75" customHeight="1">
      <c r="A18" s="40" t="s">
        <v>16</v>
      </c>
      <c r="B18" s="8" t="s">
        <v>2</v>
      </c>
      <c r="C18" s="22">
        <v>541</v>
      </c>
      <c r="D18" s="22">
        <v>541</v>
      </c>
      <c r="E18" s="22">
        <v>541</v>
      </c>
      <c r="F18" s="29">
        <v>2481.3</v>
      </c>
      <c r="G18" s="29">
        <v>2482.3</v>
      </c>
      <c r="H18" s="29">
        <v>2483.3</v>
      </c>
    </row>
    <row r="19" spans="1:8" ht="18">
      <c r="A19" s="41"/>
      <c r="B19" s="8" t="s">
        <v>20</v>
      </c>
      <c r="C19" s="22">
        <v>32506</v>
      </c>
      <c r="D19" s="22">
        <v>32506</v>
      </c>
      <c r="E19" s="22">
        <v>32506</v>
      </c>
      <c r="F19" s="30"/>
      <c r="G19" s="30"/>
      <c r="H19" s="30"/>
    </row>
    <row r="20" spans="1:8" ht="50.25" customHeight="1">
      <c r="A20" s="16" t="s">
        <v>15</v>
      </c>
      <c r="B20" s="8" t="s">
        <v>2</v>
      </c>
      <c r="C20" s="22">
        <v>2776</v>
      </c>
      <c r="D20" s="22">
        <v>2776</v>
      </c>
      <c r="E20" s="22">
        <v>2776</v>
      </c>
      <c r="F20" s="23">
        <v>551</v>
      </c>
      <c r="G20" s="23">
        <v>551</v>
      </c>
      <c r="H20" s="23">
        <v>551</v>
      </c>
    </row>
    <row r="21" spans="1:8" s="11" customFormat="1" ht="16.5" customHeight="1">
      <c r="A21" s="48" t="s">
        <v>17</v>
      </c>
      <c r="B21" s="8" t="s">
        <v>46</v>
      </c>
      <c r="C21" s="22">
        <v>40</v>
      </c>
      <c r="D21" s="22">
        <v>40</v>
      </c>
      <c r="E21" s="22">
        <v>41</v>
      </c>
      <c r="F21" s="49">
        <f>2237927.07/1000</f>
        <v>2237.9270699999997</v>
      </c>
      <c r="G21" s="49">
        <f>2240538.56/1000</f>
        <v>2240.53856</v>
      </c>
      <c r="H21" s="49">
        <f>2298367.83/1000</f>
        <v>2298.36783</v>
      </c>
    </row>
    <row r="22" spans="1:8" s="11" customFormat="1" ht="16.5" customHeight="1">
      <c r="A22" s="50"/>
      <c r="B22" s="8" t="s">
        <v>2</v>
      </c>
      <c r="C22" s="22">
        <v>932</v>
      </c>
      <c r="D22" s="22">
        <v>940</v>
      </c>
      <c r="E22" s="22">
        <v>948</v>
      </c>
      <c r="F22" s="49">
        <f>52143700.83/1000</f>
        <v>52143.70083</v>
      </c>
      <c r="G22" s="49">
        <f>52652656.06/1000</f>
        <v>52652.65606</v>
      </c>
      <c r="H22" s="49">
        <f>53142748.85/1000</f>
        <v>53142.74885</v>
      </c>
    </row>
    <row r="23" spans="1:8" s="11" customFormat="1" ht="30.75">
      <c r="A23" s="51" t="s">
        <v>27</v>
      </c>
      <c r="B23" s="8" t="s">
        <v>28</v>
      </c>
      <c r="C23" s="22">
        <v>375</v>
      </c>
      <c r="D23" s="22">
        <v>380</v>
      </c>
      <c r="E23" s="22">
        <v>385</v>
      </c>
      <c r="F23" s="49">
        <f>4057195/1000</f>
        <v>4057.195</v>
      </c>
      <c r="G23" s="49">
        <f>4057195/1000</f>
        <v>4057.195</v>
      </c>
      <c r="H23" s="49">
        <f>4057195/1000</f>
        <v>4057.195</v>
      </c>
    </row>
    <row r="24" spans="1:8" s="11" customFormat="1" ht="30.75">
      <c r="A24" s="51" t="s">
        <v>49</v>
      </c>
      <c r="B24" s="8" t="s">
        <v>50</v>
      </c>
      <c r="C24" s="21">
        <v>454143</v>
      </c>
      <c r="D24" s="21">
        <v>459343</v>
      </c>
      <c r="E24" s="21">
        <v>460000</v>
      </c>
      <c r="F24" s="49">
        <f>32814948.37/1000</f>
        <v>32814.94837</v>
      </c>
      <c r="G24" s="49">
        <f>32855836.79/1000</f>
        <v>32855.83679</v>
      </c>
      <c r="H24" s="49">
        <f>32871131.04/1000</f>
        <v>32871.13104</v>
      </c>
    </row>
    <row r="25" spans="1:8" s="11" customFormat="1" ht="41.25" customHeight="1">
      <c r="A25" s="51" t="s">
        <v>18</v>
      </c>
      <c r="B25" s="8" t="s">
        <v>58</v>
      </c>
      <c r="C25" s="21">
        <v>4820</v>
      </c>
      <c r="D25" s="21">
        <v>4823</v>
      </c>
      <c r="E25" s="21">
        <v>4826</v>
      </c>
      <c r="F25" s="49">
        <f>348278.078/1000</f>
        <v>348.278078</v>
      </c>
      <c r="G25" s="49">
        <f>344979.03/1000</f>
        <v>344.97903</v>
      </c>
      <c r="H25" s="49">
        <f>344861.04/1000</f>
        <v>344.86104</v>
      </c>
    </row>
    <row r="26" spans="1:8" s="11" customFormat="1" ht="30.75">
      <c r="A26" s="51" t="s">
        <v>51</v>
      </c>
      <c r="B26" s="8" t="s">
        <v>50</v>
      </c>
      <c r="C26" s="21">
        <v>3019</v>
      </c>
      <c r="D26" s="21">
        <v>3069</v>
      </c>
      <c r="E26" s="21">
        <v>3100</v>
      </c>
      <c r="F26" s="49">
        <f>218143.47/1000</f>
        <v>218.14347</v>
      </c>
      <c r="G26" s="49">
        <f>219519.1/1000</f>
        <v>219.5191</v>
      </c>
      <c r="H26" s="49">
        <f>221522.84/1000</f>
        <v>221.52284</v>
      </c>
    </row>
    <row r="27" spans="1:8" s="11" customFormat="1" ht="39" customHeight="1">
      <c r="A27" s="51" t="s">
        <v>29</v>
      </c>
      <c r="B27" s="8" t="s">
        <v>52</v>
      </c>
      <c r="C27" s="21">
        <v>25300</v>
      </c>
      <c r="D27" s="21">
        <v>25400</v>
      </c>
      <c r="E27" s="21">
        <v>25500</v>
      </c>
      <c r="F27" s="49">
        <f>3592093.86/1000</f>
        <v>3592.09386</v>
      </c>
      <c r="G27" s="49">
        <f>3604609.65/1000</f>
        <v>3604.60965</v>
      </c>
      <c r="H27" s="49">
        <f>3603543.95/1000</f>
        <v>3603.54395</v>
      </c>
    </row>
    <row r="28" spans="1:8" s="11" customFormat="1" ht="22.5" customHeight="1">
      <c r="A28" s="48" t="s">
        <v>30</v>
      </c>
      <c r="B28" s="8" t="s">
        <v>52</v>
      </c>
      <c r="C28" s="21">
        <v>12900</v>
      </c>
      <c r="D28" s="21">
        <v>12950</v>
      </c>
      <c r="E28" s="21">
        <v>13000</v>
      </c>
      <c r="F28" s="49">
        <f>1831541.93/1000</f>
        <v>1831.5419299999999</v>
      </c>
      <c r="G28" s="49">
        <f>1837783.27/1000</f>
        <v>1837.7832700000001</v>
      </c>
      <c r="H28" s="49">
        <f>1837100.84/1000</f>
        <v>1837.10084</v>
      </c>
    </row>
    <row r="29" spans="1:8" s="11" customFormat="1" ht="19.5" customHeight="1">
      <c r="A29" s="50"/>
      <c r="B29" s="8" t="s">
        <v>53</v>
      </c>
      <c r="C29" s="21">
        <v>13</v>
      </c>
      <c r="D29" s="21">
        <v>13</v>
      </c>
      <c r="E29" s="21">
        <v>13</v>
      </c>
      <c r="F29" s="49">
        <f>1845.74/1000</f>
        <v>1.84574</v>
      </c>
      <c r="G29" s="49">
        <f>1844.88/1000</f>
        <v>1.84488</v>
      </c>
      <c r="H29" s="49">
        <f>1837.1/1000</f>
        <v>1.8371</v>
      </c>
    </row>
    <row r="30" spans="1:8" s="11" customFormat="1" ht="30.75" customHeight="1">
      <c r="A30" s="51" t="s">
        <v>31</v>
      </c>
      <c r="B30" s="8" t="s">
        <v>52</v>
      </c>
      <c r="C30" s="21">
        <v>24500</v>
      </c>
      <c r="D30" s="21">
        <v>24500</v>
      </c>
      <c r="E30" s="21">
        <v>24500</v>
      </c>
      <c r="F30" s="49">
        <f>3478509.86/1000</f>
        <v>3478.5098599999997</v>
      </c>
      <c r="G30" s="49">
        <f>3476887.26/1000</f>
        <v>3476.88726</v>
      </c>
      <c r="H30" s="49">
        <f>3462228.5/1000</f>
        <v>3462.2285</v>
      </c>
    </row>
    <row r="31" spans="1:8" s="11" customFormat="1" ht="33" customHeight="1">
      <c r="A31" s="51" t="s">
        <v>32</v>
      </c>
      <c r="B31" s="8" t="s">
        <v>54</v>
      </c>
      <c r="C31" s="21">
        <v>35</v>
      </c>
      <c r="D31" s="21">
        <v>35</v>
      </c>
      <c r="E31" s="21">
        <v>35</v>
      </c>
      <c r="F31" s="49">
        <f>4969/1000</f>
        <v>4.969</v>
      </c>
      <c r="G31" s="49">
        <f>4966.98/1000</f>
        <v>4.9669799999999995</v>
      </c>
      <c r="H31" s="49">
        <f>4946.04/1000</f>
        <v>4.94604</v>
      </c>
    </row>
    <row r="32" spans="1:8" s="11" customFormat="1" ht="36" customHeight="1">
      <c r="A32" s="51" t="s">
        <v>33</v>
      </c>
      <c r="B32" s="8" t="s">
        <v>54</v>
      </c>
      <c r="C32" s="21">
        <v>13</v>
      </c>
      <c r="D32" s="21">
        <v>13</v>
      </c>
      <c r="E32" s="21">
        <v>13</v>
      </c>
      <c r="F32" s="49">
        <f>1845.74/1000</f>
        <v>1.84574</v>
      </c>
      <c r="G32" s="49">
        <f>1844.89/1000</f>
        <v>1.8448900000000001</v>
      </c>
      <c r="H32" s="49">
        <f>1837.1/1000</f>
        <v>1.8371</v>
      </c>
    </row>
    <row r="33" spans="1:8" s="11" customFormat="1" ht="30.75">
      <c r="A33" s="51" t="s">
        <v>19</v>
      </c>
      <c r="B33" s="8" t="s">
        <v>55</v>
      </c>
      <c r="C33" s="21">
        <v>400</v>
      </c>
      <c r="D33" s="21">
        <v>400</v>
      </c>
      <c r="E33" s="21">
        <v>400</v>
      </c>
      <c r="F33" s="49">
        <f>56791.99/1000</f>
        <v>56.79199</v>
      </c>
      <c r="G33" s="49">
        <f>56765.51/1000</f>
        <v>56.76551</v>
      </c>
      <c r="H33" s="49">
        <f>56526.18/1000</f>
        <v>56.526180000000004</v>
      </c>
    </row>
    <row r="34" spans="1:8" s="11" customFormat="1" ht="18">
      <c r="A34" s="24" t="s">
        <v>59</v>
      </c>
      <c r="B34" s="8" t="s">
        <v>56</v>
      </c>
      <c r="C34" s="21">
        <v>60948</v>
      </c>
      <c r="D34" s="21">
        <v>60948</v>
      </c>
      <c r="E34" s="21">
        <v>60948</v>
      </c>
      <c r="F34" s="49">
        <f>13615820.26/1000</f>
        <v>13615.82026</v>
      </c>
      <c r="G34" s="49">
        <f>13712046.08/1000</f>
        <v>13712.04608</v>
      </c>
      <c r="H34" s="49">
        <f>13710432.73/1000</f>
        <v>13710.43273</v>
      </c>
    </row>
    <row r="35" spans="1:8" s="11" customFormat="1" ht="21.75" customHeight="1">
      <c r="A35" s="13" t="s">
        <v>11</v>
      </c>
      <c r="B35" s="8" t="s">
        <v>56</v>
      </c>
      <c r="C35" s="21">
        <v>473185</v>
      </c>
      <c r="D35" s="21">
        <v>473185</v>
      </c>
      <c r="E35" s="21">
        <v>473185</v>
      </c>
      <c r="F35" s="49">
        <f>105709816.74/1000</f>
        <v>105709.81674</v>
      </c>
      <c r="G35" s="49">
        <f>106456889.91/1000</f>
        <v>106456.88991</v>
      </c>
      <c r="H35" s="49">
        <f>106444364.27/1000</f>
        <v>106444.36426999999</v>
      </c>
    </row>
    <row r="36" spans="1:8" s="11" customFormat="1" ht="30.75">
      <c r="A36" s="18" t="s">
        <v>34</v>
      </c>
      <c r="B36" s="19" t="s">
        <v>2</v>
      </c>
      <c r="C36" s="21">
        <v>6683</v>
      </c>
      <c r="D36" s="21">
        <v>6568</v>
      </c>
      <c r="E36" s="21">
        <v>6139</v>
      </c>
      <c r="F36" s="23">
        <f>177014.97581/(C36+C37+C38)*C36</f>
        <v>79942.63301380118</v>
      </c>
      <c r="G36" s="23">
        <f>178192.93538/(D36+D37+D38)*D36</f>
        <v>75664.02893559866</v>
      </c>
      <c r="H36" s="23">
        <f>179360.16023/(E36+E37+E38)*E36</f>
        <v>71434.54156299273</v>
      </c>
    </row>
    <row r="37" spans="1:8" s="11" customFormat="1" ht="30.75">
      <c r="A37" s="18" t="s">
        <v>35</v>
      </c>
      <c r="B37" s="19" t="s">
        <v>2</v>
      </c>
      <c r="C37" s="21">
        <v>778</v>
      </c>
      <c r="D37" s="21">
        <v>937</v>
      </c>
      <c r="E37" s="21">
        <v>1080</v>
      </c>
      <c r="F37" s="23">
        <f>177014.97581/(C37+C38+C36)*C37</f>
        <v>9306.504337084742</v>
      </c>
      <c r="G37" s="23">
        <f>178192.93538/(D37+D38+D36)*D37</f>
        <v>10794.335431281355</v>
      </c>
      <c r="H37" s="23">
        <f>179360.16023/(E37+E38+E36)*E37</f>
        <v>12567.080125107046</v>
      </c>
    </row>
    <row r="38" spans="1:8" s="11" customFormat="1" ht="30.75">
      <c r="A38" s="18" t="s">
        <v>36</v>
      </c>
      <c r="B38" s="19" t="s">
        <v>2</v>
      </c>
      <c r="C38" s="46">
        <v>7337</v>
      </c>
      <c r="D38" s="46">
        <v>7963</v>
      </c>
      <c r="E38" s="46">
        <v>8195</v>
      </c>
      <c r="F38" s="23">
        <f>177014.97581/(C38+C36+C37)*C38</f>
        <v>87765.83845911406</v>
      </c>
      <c r="G38" s="23">
        <f>178192.93538/(D38+D36+D37)*D38</f>
        <v>91734.57101312</v>
      </c>
      <c r="H38" s="23">
        <f>179360.16023/(E38+E36+E37)*E38</f>
        <v>95358.53854190023</v>
      </c>
    </row>
    <row r="39" spans="1:8" s="11" customFormat="1" ht="18.75" customHeight="1">
      <c r="A39" s="31" t="s">
        <v>37</v>
      </c>
      <c r="B39" s="19" t="s">
        <v>38</v>
      </c>
      <c r="C39" s="47">
        <v>6603</v>
      </c>
      <c r="D39" s="47">
        <v>6440</v>
      </c>
      <c r="E39" s="47">
        <v>6180</v>
      </c>
      <c r="F39" s="29">
        <f>275177.43344*10%</f>
        <v>27517.743344000002</v>
      </c>
      <c r="G39" s="29">
        <f>276815.01051*10%</f>
        <v>27681.501051</v>
      </c>
      <c r="H39" s="29">
        <f>278437.12188*10%</f>
        <v>27843.712188</v>
      </c>
    </row>
    <row r="40" spans="1:8" s="11" customFormat="1" ht="18">
      <c r="A40" s="32"/>
      <c r="B40" s="19" t="s">
        <v>39</v>
      </c>
      <c r="C40" s="47">
        <v>970641</v>
      </c>
      <c r="D40" s="47">
        <v>946680</v>
      </c>
      <c r="E40" s="47">
        <v>908460</v>
      </c>
      <c r="F40" s="30"/>
      <c r="G40" s="30"/>
      <c r="H40" s="30"/>
    </row>
    <row r="41" spans="1:8" ht="18">
      <c r="A41" s="40" t="s">
        <v>40</v>
      </c>
      <c r="B41" s="19" t="s">
        <v>38</v>
      </c>
      <c r="C41" s="47">
        <v>6603</v>
      </c>
      <c r="D41" s="47">
        <v>6440</v>
      </c>
      <c r="E41" s="47">
        <v>6180</v>
      </c>
      <c r="F41" s="29">
        <f>275177.43344-F39</f>
        <v>247659.69009599998</v>
      </c>
      <c r="G41" s="29">
        <f>276815.01051-G39</f>
        <v>249133.509459</v>
      </c>
      <c r="H41" s="29">
        <f>278437.12188-H39</f>
        <v>250593.409692</v>
      </c>
    </row>
    <row r="42" spans="1:8" ht="18">
      <c r="A42" s="41"/>
      <c r="B42" s="19" t="s">
        <v>39</v>
      </c>
      <c r="C42" s="47">
        <v>970641</v>
      </c>
      <c r="D42" s="47">
        <v>946680</v>
      </c>
      <c r="E42" s="47">
        <v>908460</v>
      </c>
      <c r="F42" s="30"/>
      <c r="G42" s="30"/>
      <c r="H42" s="30"/>
    </row>
    <row r="43" spans="1:8" ht="18">
      <c r="A43" s="18" t="s">
        <v>41</v>
      </c>
      <c r="B43" s="19" t="s">
        <v>42</v>
      </c>
      <c r="C43" s="21">
        <v>915228</v>
      </c>
      <c r="D43" s="21">
        <v>915228</v>
      </c>
      <c r="E43" s="21">
        <v>915228</v>
      </c>
      <c r="F43" s="23">
        <v>84149.23535</v>
      </c>
      <c r="G43" s="23">
        <v>84290.44627</v>
      </c>
      <c r="H43" s="23">
        <v>84430.89156</v>
      </c>
    </row>
    <row r="44" spans="1:8" ht="43.5" customHeight="1">
      <c r="A44" s="25" t="s">
        <v>43</v>
      </c>
      <c r="B44" s="19" t="s">
        <v>44</v>
      </c>
      <c r="C44" s="21">
        <v>192</v>
      </c>
      <c r="D44" s="21">
        <v>192</v>
      </c>
      <c r="E44" s="21">
        <v>192</v>
      </c>
      <c r="F44" s="29">
        <v>3373.86</v>
      </c>
      <c r="G44" s="29">
        <v>3373.86</v>
      </c>
      <c r="H44" s="29">
        <v>3373.86</v>
      </c>
    </row>
    <row r="45" spans="1:8" ht="36" customHeight="1">
      <c r="A45" s="26"/>
      <c r="B45" s="19" t="s">
        <v>45</v>
      </c>
      <c r="C45" s="21">
        <v>19128</v>
      </c>
      <c r="D45" s="21">
        <v>19128</v>
      </c>
      <c r="E45" s="21">
        <v>19128</v>
      </c>
      <c r="F45" s="30"/>
      <c r="G45" s="30"/>
      <c r="H45" s="30"/>
    </row>
    <row r="46" spans="1:8" ht="17.25">
      <c r="A46" s="6" t="s">
        <v>3</v>
      </c>
      <c r="B46" s="7"/>
      <c r="C46" s="17" t="s">
        <v>10</v>
      </c>
      <c r="D46" s="17" t="s">
        <v>10</v>
      </c>
      <c r="E46" s="17" t="s">
        <v>10</v>
      </c>
      <c r="F46" s="12">
        <f>SUM(F6:F45)</f>
        <v>993597.8085379999</v>
      </c>
      <c r="G46" s="12">
        <f>SUM(G6:G45)</f>
        <v>999206.7721299999</v>
      </c>
      <c r="H46" s="12">
        <f>SUM(H6:H45)</f>
        <v>1003621.3029800002</v>
      </c>
    </row>
    <row r="48" spans="1:8" s="5" customFormat="1" ht="15">
      <c r="A48" s="1"/>
      <c r="B48" s="2"/>
      <c r="C48" s="3"/>
      <c r="D48" s="3"/>
      <c r="E48" s="3"/>
      <c r="F48" s="4"/>
      <c r="G48" s="4"/>
      <c r="H48" s="4"/>
    </row>
    <row r="49" spans="1:8" ht="15">
      <c r="A49" s="42"/>
      <c r="B49" s="42"/>
      <c r="C49" s="42"/>
      <c r="D49" s="42"/>
      <c r="E49" s="42"/>
      <c r="F49" s="42"/>
      <c r="G49" s="42"/>
      <c r="H49" s="42"/>
    </row>
  </sheetData>
  <sheetProtection/>
  <mergeCells count="29">
    <mergeCell ref="F44:F45"/>
    <mergeCell ref="G44:G45"/>
    <mergeCell ref="H44:H45"/>
    <mergeCell ref="A49:H49"/>
    <mergeCell ref="G6:G7"/>
    <mergeCell ref="A6:A7"/>
    <mergeCell ref="F6:F7"/>
    <mergeCell ref="F18:F19"/>
    <mergeCell ref="H6:H7"/>
    <mergeCell ref="A41:A42"/>
    <mergeCell ref="F39:F40"/>
    <mergeCell ref="G39:G40"/>
    <mergeCell ref="H39:H40"/>
    <mergeCell ref="A2:H2"/>
    <mergeCell ref="C4:E4"/>
    <mergeCell ref="F4:H4"/>
    <mergeCell ref="A3:A5"/>
    <mergeCell ref="B3:H3"/>
    <mergeCell ref="A18:A19"/>
    <mergeCell ref="A28:A29"/>
    <mergeCell ref="F41:F42"/>
    <mergeCell ref="G41:G42"/>
    <mergeCell ref="H41:H42"/>
    <mergeCell ref="A44:A45"/>
    <mergeCell ref="B4:B5"/>
    <mergeCell ref="G18:G19"/>
    <mergeCell ref="H18:H19"/>
    <mergeCell ref="A39:A40"/>
    <mergeCell ref="A21:A22"/>
  </mergeCell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COCSFERA</dc:creator>
  <cp:keywords/>
  <dc:description/>
  <cp:lastModifiedBy>Usr15</cp:lastModifiedBy>
  <cp:lastPrinted>2023-11-29T04:40:45Z</cp:lastPrinted>
  <dcterms:created xsi:type="dcterms:W3CDTF">1999-07-29T04:53:40Z</dcterms:created>
  <dcterms:modified xsi:type="dcterms:W3CDTF">2023-12-01T07:20:24Z</dcterms:modified>
  <cp:category/>
  <cp:version/>
  <cp:contentType/>
  <cp:contentStatus/>
</cp:coreProperties>
</file>